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rha.cea.gov.ru\ProfilesNUC\n.pshenichnikov\Documents\РАБОЧИЕ ГРУППЫ\Здравоохранение\28.02.2025 Диспансеризация госслужащих\"/>
    </mc:Choice>
  </mc:AlternateContent>
  <bookViews>
    <workbookView xWindow="0" yWindow="0" windowWidth="28800" windowHeight="12345" tabRatio="584"/>
  </bookViews>
  <sheets>
    <sheet name="проект" sheetId="9" r:id="rId1"/>
    <sheet name="Лист1" sheetId="10" r:id="rId2"/>
    <sheet name="действующий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9" l="1"/>
  <c r="F65" i="9" l="1"/>
  <c r="M33" i="9"/>
  <c r="L32" i="9"/>
  <c r="K32" i="9"/>
  <c r="J32" i="9"/>
  <c r="I32" i="9"/>
  <c r="H32" i="9"/>
  <c r="G32" i="9"/>
  <c r="F32" i="9"/>
  <c r="J31" i="9"/>
  <c r="M2" i="9"/>
  <c r="L1" i="9"/>
  <c r="K1" i="9"/>
  <c r="J1" i="9"/>
  <c r="I1" i="9"/>
  <c r="H1" i="9"/>
  <c r="G1" i="9"/>
  <c r="F1" i="9"/>
  <c r="N3" i="2"/>
  <c r="M32" i="2"/>
  <c r="M2" i="2"/>
  <c r="G31" i="2"/>
  <c r="H31" i="2"/>
  <c r="I31" i="2"/>
  <c r="J31" i="2"/>
  <c r="K31" i="2"/>
  <c r="L31" i="2"/>
  <c r="F31" i="2"/>
  <c r="G1" i="2"/>
  <c r="H1" i="2"/>
  <c r="I1" i="2"/>
  <c r="J1" i="2"/>
  <c r="K1" i="2"/>
  <c r="L1" i="2"/>
  <c r="F1" i="2"/>
  <c r="N3" i="9" l="1"/>
  <c r="F31" i="9"/>
  <c r="I31" i="9"/>
  <c r="L31" i="9"/>
  <c r="H31" i="9"/>
  <c r="K31" i="9"/>
  <c r="G31" i="9"/>
  <c r="I65" i="9"/>
  <c r="J65" i="9"/>
  <c r="G65" i="9"/>
  <c r="K65" i="9"/>
  <c r="H65" i="9"/>
  <c r="M65" i="9" l="1"/>
  <c r="M36" i="9" s="1"/>
  <c r="O36" i="9" s="1"/>
  <c r="M31" i="9"/>
  <c r="M5" i="9" s="1"/>
  <c r="O5" i="9" s="1"/>
  <c r="O12" i="9" l="1"/>
  <c r="O18" i="9" l="1"/>
  <c r="P6" i="2"/>
  <c r="Q4" i="2" l="1"/>
  <c r="J63" i="2"/>
  <c r="H63" i="2"/>
  <c r="G63" i="2"/>
  <c r="L63" i="2"/>
  <c r="K63" i="2"/>
  <c r="I63" i="2"/>
  <c r="F63" i="2"/>
  <c r="I30" i="2"/>
  <c r="K30" i="2"/>
  <c r="F30" i="2"/>
  <c r="H30" i="2"/>
  <c r="J30" i="2"/>
  <c r="L30" i="2"/>
  <c r="G30" i="2"/>
  <c r="M63" i="2" l="1"/>
  <c r="M35" i="2" s="1"/>
  <c r="O35" i="2" s="1"/>
  <c r="M30" i="2"/>
  <c r="M5" i="2" s="1"/>
  <c r="O5" i="2" s="1"/>
  <c r="P5" i="2" s="1"/>
  <c r="Q3" i="2" l="1"/>
  <c r="O19" i="9" s="1"/>
  <c r="O20" i="9" s="1"/>
  <c r="O13" i="9"/>
  <c r="O14" i="9" s="1"/>
  <c r="P7" i="2"/>
  <c r="P8" i="2"/>
  <c r="Q5" i="2" l="1"/>
</calcChain>
</file>

<file path=xl/sharedStrings.xml><?xml version="1.0" encoding="utf-8"?>
<sst xmlns="http://schemas.openxmlformats.org/spreadsheetml/2006/main" count="376" uniqueCount="106">
  <si>
    <t>Осмотр, исследование, мероприятие</t>
  </si>
  <si>
    <t>Возраст</t>
  </si>
  <si>
    <t>Флюорография легких</t>
  </si>
  <si>
    <t>Общий анализ крови</t>
  </si>
  <si>
    <t>Код услуги</t>
  </si>
  <si>
    <t>Наименование услуги</t>
  </si>
  <si>
    <t>Стоимость услуги</t>
  </si>
  <si>
    <t>A09.05.023</t>
  </si>
  <si>
    <t>Исследование уровня глюкозы в крови</t>
  </si>
  <si>
    <t>A06.09.006</t>
  </si>
  <si>
    <t>A05.10.006</t>
  </si>
  <si>
    <t>Регистрация электрокардиограммы</t>
  </si>
  <si>
    <t>B03.016.002</t>
  </si>
  <si>
    <t>Общий (клинический) анализ крови</t>
  </si>
  <si>
    <t>Расшифровка, описание и интерпретация электрокардиографических данных</t>
  </si>
  <si>
    <t>A05.10.004</t>
  </si>
  <si>
    <t>Общий анализ мочи</t>
  </si>
  <si>
    <t>B03.016.006</t>
  </si>
  <si>
    <t>Общий (клинический) анализ мочи</t>
  </si>
  <si>
    <t>Объем диспансеризации</t>
  </si>
  <si>
    <t>B04.023.002</t>
  </si>
  <si>
    <t>Профилактический прием (осмотр, консультация) врача-невролога</t>
  </si>
  <si>
    <t>B04.029.002</t>
  </si>
  <si>
    <t>Профилактический прием (осмотр, консультация) врача-офтальмолога</t>
  </si>
  <si>
    <t>B04.028.002</t>
  </si>
  <si>
    <t>Профилактический прием (осмотр, консультация) врача-оториноларинголога</t>
  </si>
  <si>
    <t>B04.001.002</t>
  </si>
  <si>
    <t>Профилактический прием (осмотр, консультация) врача-акушера-гинеколога</t>
  </si>
  <si>
    <t>действующий</t>
  </si>
  <si>
    <r>
      <t xml:space="preserve">I. Перечень приемов (осмотров, консультаций) медицинскими работниками, исследований и иных медицинских вмешательств, проводимых в рамках диспансеризации госслужащих </t>
    </r>
    <r>
      <rPr>
        <b/>
        <u/>
        <sz val="12"/>
        <color theme="1"/>
        <rFont val="Arial"/>
        <family val="2"/>
        <charset val="204"/>
      </rPr>
      <t>мужчин</t>
    </r>
  </si>
  <si>
    <r>
      <t xml:space="preserve">II. Перечень приемов (осмотров, консультаций) медицинскими работниками, исследований и иных медицинских вмешательств, проводимых в рамках диспансеризации госслужащих </t>
    </r>
    <r>
      <rPr>
        <b/>
        <u/>
        <sz val="12"/>
        <color theme="1"/>
        <rFont val="Arial"/>
        <family val="2"/>
        <charset val="204"/>
      </rPr>
      <t>женщин</t>
    </r>
  </si>
  <si>
    <t>Прием врача-терапевта</t>
  </si>
  <si>
    <t>B04.047.002</t>
  </si>
  <si>
    <t>Профилактический прием (осмотр, консультация) врача-терапевта</t>
  </si>
  <si>
    <t>Прием врача-невролога</t>
  </si>
  <si>
    <t>Прием врача-уролога</t>
  </si>
  <si>
    <t>B04.053.002</t>
  </si>
  <si>
    <t>Профилактический прием (осмотр, консультация) врача-уролога</t>
  </si>
  <si>
    <t>B04.057.002</t>
  </si>
  <si>
    <t>Профилактический прием (осмотр, консультация) врача-хирурга</t>
  </si>
  <si>
    <t>Прием врача-хирурга</t>
  </si>
  <si>
    <t>Прием врача-офтальмологом</t>
  </si>
  <si>
    <t>Прием врача-отоларингологом</t>
  </si>
  <si>
    <t>Прием врача-эндокринолога</t>
  </si>
  <si>
    <t>Прием врача-психиатра</t>
  </si>
  <si>
    <t>B01.058.001</t>
  </si>
  <si>
    <t>Прием (осмотр, консультация) врача-эндокринолога первичный</t>
  </si>
  <si>
    <t>B04.035.002</t>
  </si>
  <si>
    <t>Профилактический прием (осмотр, консультация) врача-психиатра</t>
  </si>
  <si>
    <t>B01.036.001</t>
  </si>
  <si>
    <t>Прием (осмотр, консультация) врача-психиатра-нарколога первичный</t>
  </si>
  <si>
    <t>Прием врача-психиатра-нарколога</t>
  </si>
  <si>
    <t>Прием врача-аушера-гинеколога</t>
  </si>
  <si>
    <t>A09.05.026</t>
  </si>
  <si>
    <t>Исследование уровня холестерина в крови</t>
  </si>
  <si>
    <t>Общий холестерин</t>
  </si>
  <si>
    <t>Уровень глюкозы в крови</t>
  </si>
  <si>
    <t>A09.05.021</t>
  </si>
  <si>
    <t>Исследование уровня общего билирубина в крови</t>
  </si>
  <si>
    <t>Общий билирубин</t>
  </si>
  <si>
    <t>A09.05.010</t>
  </si>
  <si>
    <t>Исследование уровня общего белка в крови</t>
  </si>
  <si>
    <t>Общий белок</t>
  </si>
  <si>
    <t>A09.05.045</t>
  </si>
  <si>
    <t>Определение активности амилазы в крови</t>
  </si>
  <si>
    <t>Активность амилазы</t>
  </si>
  <si>
    <t>Уровень креатинина</t>
  </si>
  <si>
    <t>Мочевая кислота</t>
  </si>
  <si>
    <t>ХЛНП</t>
  </si>
  <si>
    <t>Триглицериды</t>
  </si>
  <si>
    <t>A09.05.020</t>
  </si>
  <si>
    <t>Исследование уровня креатинина в крови</t>
  </si>
  <si>
    <t>A09.05.018</t>
  </si>
  <si>
    <t>Исследование уровня мочевой кислоты в крови</t>
  </si>
  <si>
    <t>A09.05.028</t>
  </si>
  <si>
    <t>Исследование уровня холестерина липопротеинов низкой плотности</t>
  </si>
  <si>
    <t>A09.05.025</t>
  </si>
  <si>
    <t>Исследование уровня триглицеридов в крови</t>
  </si>
  <si>
    <t>A09.05.130</t>
  </si>
  <si>
    <t>Исследование уровня простатспецифического антигена общего в крови</t>
  </si>
  <si>
    <t>PSA</t>
  </si>
  <si>
    <t>A09.05.202</t>
  </si>
  <si>
    <t>Исследование уровня антигена аденогенных раков CA 125 в крови</t>
  </si>
  <si>
    <t>CA-125</t>
  </si>
  <si>
    <t>A08.20.017</t>
  </si>
  <si>
    <t>Цитологическое исследование микропрепарата шейки матки</t>
  </si>
  <si>
    <t>A11.20.025</t>
  </si>
  <si>
    <t>Получение соскоба с шейки матки</t>
  </si>
  <si>
    <t>Цитологическое исследование мазка</t>
  </si>
  <si>
    <t>ЭКГ</t>
  </si>
  <si>
    <t>A06.20.004</t>
  </si>
  <si>
    <t>Маммография</t>
  </si>
  <si>
    <t>до 30</t>
  </si>
  <si>
    <t>30-35</t>
  </si>
  <si>
    <t>36-39</t>
  </si>
  <si>
    <t>40-49</t>
  </si>
  <si>
    <t>50-59</t>
  </si>
  <si>
    <t>60-65</t>
  </si>
  <si>
    <t>старше 65</t>
  </si>
  <si>
    <t>проект</t>
  </si>
  <si>
    <t>A09.19.001</t>
  </si>
  <si>
    <t>Исследование кала на скрытую кровь</t>
  </si>
  <si>
    <t>На скрытую кровь</t>
  </si>
  <si>
    <t>Увеличение</t>
  </si>
  <si>
    <t>На 1 случай</t>
  </si>
  <si>
    <t>Всего затраты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</si>
</sst>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\ &quot;₽&quot;"/>
    <numFmt numFmtId="165" formatCode="#,##0.00\ &quot;₽&quot;"/>
    <numFmt numFmtId="166" formatCode="0.0%"/>
  </numFmts>
  <fonts count="7" x14ac:knownFonts="1"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sz val="10"/>
      <color rgb="FF00B05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NumberFormat="1"/>
    <xf numFmtId="0" fontId="0" fillId="0" borderId="0" xfId="0" applyAlignment="1"/>
    <xf numFmtId="0" fontId="0" fillId="0" borderId="0" xfId="0" applyAlignment="1">
      <alignment vertical="top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3" fontId="0" fillId="0" borderId="0" xfId="0" applyNumberFormat="1" applyAlignment="1"/>
    <xf numFmtId="0" fontId="0" fillId="0" borderId="0" xfId="0" applyAlignment="1">
      <alignment horizontal="center" vertical="center"/>
    </xf>
    <xf numFmtId="0" fontId="3" fillId="0" borderId="5" xfId="0" applyNumberFormat="1" applyFont="1" applyBorder="1" applyAlignment="1">
      <alignment horizontal="left" vertical="center" wrapText="1"/>
    </xf>
    <xf numFmtId="2" fontId="0" fillId="0" borderId="0" xfId="0" applyNumberFormat="1"/>
    <xf numFmtId="165" fontId="0" fillId="0" borderId="0" xfId="0" applyNumberFormat="1"/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6" fontId="0" fillId="0" borderId="0" xfId="2" applyNumberFormat="1" applyFont="1"/>
    <xf numFmtId="165" fontId="3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2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165" fontId="2" fillId="0" borderId="1" xfId="0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topLeftCell="A3" zoomScale="70" zoomScaleNormal="70" workbookViewId="0">
      <selection activeCell="E42" sqref="E42"/>
    </sheetView>
  </sheetViews>
  <sheetFormatPr defaultRowHeight="12.75" x14ac:dyDescent="0.2"/>
  <cols>
    <col min="1" max="1" width="23.7109375" customWidth="1"/>
    <col min="2" max="2" width="64.42578125" customWidth="1"/>
    <col min="3" max="3" width="20.85546875" customWidth="1"/>
    <col min="4" max="4" width="63.5703125" customWidth="1"/>
    <col min="5" max="5" width="36.7109375" customWidth="1"/>
    <col min="6" max="6" width="11.5703125" customWidth="1"/>
    <col min="7" max="12" width="11.42578125" bestFit="1" customWidth="1"/>
    <col min="13" max="13" width="12.42578125" customWidth="1"/>
    <col min="14" max="14" width="10.140625" bestFit="1" customWidth="1"/>
    <col min="15" max="15" width="40.140625" customWidth="1"/>
    <col min="16" max="16" width="16.5703125" customWidth="1"/>
    <col min="17" max="17" width="21.7109375" customWidth="1"/>
  </cols>
  <sheetData>
    <row r="1" spans="1:15" hidden="1" x14ac:dyDescent="0.2">
      <c r="F1" s="22">
        <f>F2/SUM($F$2:$L$2)</f>
        <v>0.14269303670234151</v>
      </c>
      <c r="G1" s="22">
        <f t="shared" ref="G1:L1" si="0">G2/SUM($F$2:$L$2)</f>
        <v>0.16049217259226642</v>
      </c>
      <c r="H1" s="22">
        <f t="shared" si="0"/>
        <v>0.13882560165419003</v>
      </c>
      <c r="I1" s="22">
        <f t="shared" si="0"/>
        <v>0.28247592425953938</v>
      </c>
      <c r="J1" s="22">
        <f t="shared" si="0"/>
        <v>0.19497999272462713</v>
      </c>
      <c r="K1" s="22">
        <f t="shared" si="0"/>
        <v>7.4413024193805716E-2</v>
      </c>
      <c r="L1" s="22">
        <f t="shared" si="0"/>
        <v>6.1202478732298188E-3</v>
      </c>
    </row>
    <row r="2" spans="1:15" hidden="1" x14ac:dyDescent="0.2">
      <c r="F2">
        <v>22359</v>
      </c>
      <c r="G2">
        <v>25148</v>
      </c>
      <c r="H2">
        <v>21753</v>
      </c>
      <c r="I2">
        <v>44262</v>
      </c>
      <c r="J2">
        <v>30552</v>
      </c>
      <c r="K2">
        <v>11660</v>
      </c>
      <c r="L2">
        <v>959</v>
      </c>
      <c r="M2">
        <f>SUM(F2:L2)</f>
        <v>156693</v>
      </c>
    </row>
    <row r="3" spans="1:15" s="2" customFormat="1" ht="27" customHeight="1" x14ac:dyDescent="0.2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N3" s="13">
        <f>SUM(M2,M33)</f>
        <v>669819</v>
      </c>
      <c r="O3" s="14"/>
    </row>
    <row r="4" spans="1:15" s="1" customFormat="1" ht="12.75" customHeight="1" x14ac:dyDescent="0.2">
      <c r="A4" s="59"/>
      <c r="B4" s="52" t="s">
        <v>0</v>
      </c>
      <c r="C4" s="52" t="s">
        <v>4</v>
      </c>
      <c r="D4" s="52" t="s">
        <v>5</v>
      </c>
      <c r="E4" s="53" t="s">
        <v>6</v>
      </c>
      <c r="F4" s="60" t="s">
        <v>1</v>
      </c>
      <c r="G4" s="61"/>
      <c r="H4" s="61"/>
      <c r="I4" s="61"/>
      <c r="J4" s="61"/>
      <c r="K4" s="61"/>
      <c r="L4" s="61"/>
    </row>
    <row r="5" spans="1:15" s="1" customFormat="1" x14ac:dyDescent="0.2">
      <c r="A5" s="59"/>
      <c r="B5" s="52"/>
      <c r="C5" s="52"/>
      <c r="D5" s="52"/>
      <c r="E5" s="54"/>
      <c r="F5" s="11" t="s">
        <v>92</v>
      </c>
      <c r="G5" s="11" t="s">
        <v>93</v>
      </c>
      <c r="H5" s="11" t="s">
        <v>94</v>
      </c>
      <c r="I5" s="11" t="s">
        <v>95</v>
      </c>
      <c r="J5" s="11" t="s">
        <v>96</v>
      </c>
      <c r="K5" s="11" t="s">
        <v>97</v>
      </c>
      <c r="L5" s="11" t="s">
        <v>98</v>
      </c>
      <c r="M5" s="12">
        <f>M31</f>
        <v>8588.226575543169</v>
      </c>
      <c r="O5" s="12">
        <f>M5*(M2/SUM(M33,M2))</f>
        <v>2009.0725805054587</v>
      </c>
    </row>
    <row r="6" spans="1:15" s="1" customFormat="1" ht="12.75" customHeight="1" x14ac:dyDescent="0.2">
      <c r="A6" s="46" t="s">
        <v>19</v>
      </c>
      <c r="B6" s="7" t="s">
        <v>31</v>
      </c>
      <c r="C6" s="33" t="s">
        <v>32</v>
      </c>
      <c r="D6" s="26" t="s">
        <v>33</v>
      </c>
      <c r="E6" s="27">
        <v>417.68194767592144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12"/>
    </row>
    <row r="7" spans="1:15" s="1" customFormat="1" x14ac:dyDescent="0.2">
      <c r="A7" s="47"/>
      <c r="B7" s="7" t="s">
        <v>34</v>
      </c>
      <c r="C7" s="35" t="s">
        <v>20</v>
      </c>
      <c r="D7" s="34" t="s">
        <v>21</v>
      </c>
      <c r="E7" s="27">
        <v>594.51318406663779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12"/>
    </row>
    <row r="8" spans="1:15" s="1" customFormat="1" x14ac:dyDescent="0.2">
      <c r="A8" s="47"/>
      <c r="B8" s="7" t="s">
        <v>35</v>
      </c>
      <c r="C8" s="33" t="s">
        <v>36</v>
      </c>
      <c r="D8" s="26" t="s">
        <v>37</v>
      </c>
      <c r="E8" s="27">
        <v>726.76542846146253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12"/>
    </row>
    <row r="9" spans="1:15" s="1" customFormat="1" x14ac:dyDescent="0.2">
      <c r="A9" s="47"/>
      <c r="B9" s="7" t="s">
        <v>40</v>
      </c>
      <c r="C9" s="33" t="s">
        <v>38</v>
      </c>
      <c r="D9" s="26" t="s">
        <v>39</v>
      </c>
      <c r="E9" s="27">
        <v>680.35873688470258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12"/>
    </row>
    <row r="10" spans="1:15" s="1" customFormat="1" ht="17.25" customHeight="1" x14ac:dyDescent="0.2">
      <c r="A10" s="47"/>
      <c r="B10" s="7" t="s">
        <v>41</v>
      </c>
      <c r="C10" s="33" t="s">
        <v>22</v>
      </c>
      <c r="D10" s="28" t="s">
        <v>23</v>
      </c>
      <c r="E10" s="27">
        <v>424.26920964928513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12"/>
    </row>
    <row r="11" spans="1:15" s="1" customFormat="1" ht="21" customHeight="1" x14ac:dyDescent="0.2">
      <c r="A11" s="47"/>
      <c r="B11" s="7" t="s">
        <v>42</v>
      </c>
      <c r="C11" s="29" t="s">
        <v>24</v>
      </c>
      <c r="D11" s="29" t="s">
        <v>25</v>
      </c>
      <c r="E11" s="27">
        <v>424.7287869666502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2"/>
      <c r="N11" s="57" t="s">
        <v>104</v>
      </c>
      <c r="O11" s="57"/>
    </row>
    <row r="12" spans="1:15" s="1" customFormat="1" x14ac:dyDescent="0.2">
      <c r="A12" s="47"/>
      <c r="B12" s="7" t="s">
        <v>43</v>
      </c>
      <c r="C12" s="7" t="s">
        <v>45</v>
      </c>
      <c r="D12" s="6" t="s">
        <v>46</v>
      </c>
      <c r="E12" s="27">
        <v>715.88396297641202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2"/>
      <c r="N12" s="37" t="s">
        <v>99</v>
      </c>
      <c r="O12" s="38">
        <f>SUM(O5,O36)</f>
        <v>9446.0669859764239</v>
      </c>
    </row>
    <row r="13" spans="1:15" s="1" customFormat="1" x14ac:dyDescent="0.2">
      <c r="A13" s="47"/>
      <c r="B13" s="7" t="s">
        <v>44</v>
      </c>
      <c r="C13" s="7" t="s">
        <v>47</v>
      </c>
      <c r="D13" s="6" t="s">
        <v>48</v>
      </c>
      <c r="E13" s="27">
        <v>610.46366983014832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12"/>
      <c r="N13" s="37" t="s">
        <v>28</v>
      </c>
      <c r="O13" s="38">
        <f>действующий!P5</f>
        <v>10001.206578097153</v>
      </c>
    </row>
    <row r="14" spans="1:15" s="1" customFormat="1" x14ac:dyDescent="0.2">
      <c r="A14" s="47"/>
      <c r="B14" s="7" t="s">
        <v>51</v>
      </c>
      <c r="C14" s="7" t="s">
        <v>49</v>
      </c>
      <c r="D14" s="6" t="s">
        <v>50</v>
      </c>
      <c r="E14" s="27">
        <v>985.96586626610588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2"/>
      <c r="N14" s="37" t="s">
        <v>103</v>
      </c>
      <c r="O14" s="39">
        <f>O12-O13</f>
        <v>-555.1395921207295</v>
      </c>
    </row>
    <row r="15" spans="1:15" s="1" customFormat="1" x14ac:dyDescent="0.2">
      <c r="A15" s="47"/>
      <c r="B15" s="6" t="s">
        <v>3</v>
      </c>
      <c r="C15" s="7" t="s">
        <v>12</v>
      </c>
      <c r="D15" s="6" t="s">
        <v>13</v>
      </c>
      <c r="E15" s="27">
        <v>531.98115925226762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2"/>
    </row>
    <row r="16" spans="1:15" s="1" customFormat="1" x14ac:dyDescent="0.2">
      <c r="A16" s="47"/>
      <c r="B16" s="7" t="s">
        <v>16</v>
      </c>
      <c r="C16" s="7" t="s">
        <v>17</v>
      </c>
      <c r="D16" s="6" t="s">
        <v>18</v>
      </c>
      <c r="E16" s="27">
        <v>173.57752421926364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12"/>
    </row>
    <row r="17" spans="1:15" s="1" customFormat="1" x14ac:dyDescent="0.2">
      <c r="A17" s="47"/>
      <c r="B17" s="8" t="s">
        <v>55</v>
      </c>
      <c r="C17" s="7" t="s">
        <v>53</v>
      </c>
      <c r="D17" s="6" t="s">
        <v>54</v>
      </c>
      <c r="E17" s="27">
        <v>125.5779712585648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2"/>
      <c r="N17" s="57" t="s">
        <v>105</v>
      </c>
      <c r="O17" s="57"/>
    </row>
    <row r="18" spans="1:15" s="1" customFormat="1" x14ac:dyDescent="0.2">
      <c r="A18" s="47"/>
      <c r="B18" s="6" t="s">
        <v>56</v>
      </c>
      <c r="C18" s="7" t="s">
        <v>7</v>
      </c>
      <c r="D18" s="6" t="s">
        <v>8</v>
      </c>
      <c r="E18" s="27">
        <v>136.30131543595101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2"/>
      <c r="N18" s="36" t="s">
        <v>99</v>
      </c>
      <c r="O18" s="40">
        <f>N3*O12</f>
        <v>6327155142.4797421</v>
      </c>
    </row>
    <row r="19" spans="1:15" s="1" customFormat="1" x14ac:dyDescent="0.2">
      <c r="A19" s="47"/>
      <c r="B19" s="6" t="s">
        <v>59</v>
      </c>
      <c r="C19" s="33" t="s">
        <v>57</v>
      </c>
      <c r="D19" s="26" t="s">
        <v>58</v>
      </c>
      <c r="E19" s="27">
        <v>122.13944469501033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2"/>
      <c r="N19" s="36" t="s">
        <v>28</v>
      </c>
      <c r="O19" s="40">
        <f>действующий!Q3</f>
        <v>6698998188.9344568</v>
      </c>
    </row>
    <row r="20" spans="1:15" s="1" customFormat="1" x14ac:dyDescent="0.2">
      <c r="A20" s="47"/>
      <c r="B20" s="6" t="s">
        <v>62</v>
      </c>
      <c r="C20" s="33" t="s">
        <v>60</v>
      </c>
      <c r="D20" s="26" t="s">
        <v>61</v>
      </c>
      <c r="E20" s="27">
        <v>105.93870664137145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12"/>
      <c r="N20" s="1" t="s">
        <v>103</v>
      </c>
      <c r="O20" s="12">
        <f>O18-O19</f>
        <v>-371843046.45471478</v>
      </c>
    </row>
    <row r="21" spans="1:15" s="1" customFormat="1" x14ac:dyDescent="0.2">
      <c r="A21" s="47"/>
      <c r="B21" s="6" t="s">
        <v>65</v>
      </c>
      <c r="C21" s="33" t="s">
        <v>63</v>
      </c>
      <c r="D21" s="26" t="s">
        <v>64</v>
      </c>
      <c r="E21" s="27">
        <v>121.77697658359259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2"/>
    </row>
    <row r="22" spans="1:15" s="1" customFormat="1" x14ac:dyDescent="0.2">
      <c r="A22" s="47"/>
      <c r="B22" s="6" t="s">
        <v>66</v>
      </c>
      <c r="C22" s="33" t="s">
        <v>70</v>
      </c>
      <c r="D22" s="26" t="s">
        <v>71</v>
      </c>
      <c r="E22" s="27">
        <v>113.81220664137146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12"/>
    </row>
    <row r="23" spans="1:15" s="1" customFormat="1" x14ac:dyDescent="0.2">
      <c r="A23" s="47"/>
      <c r="B23" s="6" t="s">
        <v>67</v>
      </c>
      <c r="C23" s="33" t="s">
        <v>72</v>
      </c>
      <c r="D23" s="26" t="s">
        <v>73</v>
      </c>
      <c r="E23" s="27">
        <v>109.0528560283079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2"/>
    </row>
    <row r="24" spans="1:15" s="1" customFormat="1" x14ac:dyDescent="0.2">
      <c r="A24" s="47"/>
      <c r="B24" s="6" t="s">
        <v>102</v>
      </c>
      <c r="C24" s="33" t="s">
        <v>100</v>
      </c>
      <c r="D24" s="26" t="s">
        <v>101</v>
      </c>
      <c r="E24" s="27">
        <v>79.882958769690248</v>
      </c>
      <c r="F24" s="9"/>
      <c r="G24" s="9"/>
      <c r="H24" s="9"/>
      <c r="I24" s="9">
        <v>0.5</v>
      </c>
      <c r="J24" s="9">
        <v>1</v>
      </c>
      <c r="K24" s="9">
        <v>1</v>
      </c>
      <c r="L24" s="9">
        <v>1</v>
      </c>
      <c r="M24" s="12"/>
    </row>
    <row r="25" spans="1:15" s="1" customFormat="1" x14ac:dyDescent="0.2">
      <c r="A25" s="47"/>
      <c r="B25" s="6" t="s">
        <v>68</v>
      </c>
      <c r="C25" s="33" t="s">
        <v>74</v>
      </c>
      <c r="D25" s="26" t="s">
        <v>75</v>
      </c>
      <c r="E25" s="27">
        <v>223.06481784864093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12"/>
    </row>
    <row r="26" spans="1:15" s="1" customFormat="1" x14ac:dyDescent="0.2">
      <c r="A26" s="47"/>
      <c r="B26" s="6" t="s">
        <v>69</v>
      </c>
      <c r="C26" s="33" t="s">
        <v>76</v>
      </c>
      <c r="D26" s="26" t="s">
        <v>77</v>
      </c>
      <c r="E26" s="27">
        <v>127.73587161043041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12"/>
    </row>
    <row r="27" spans="1:15" s="1" customFormat="1" x14ac:dyDescent="0.2">
      <c r="A27" s="47"/>
      <c r="B27" s="6" t="s">
        <v>80</v>
      </c>
      <c r="C27" s="33" t="s">
        <v>78</v>
      </c>
      <c r="D27" s="26" t="s">
        <v>79</v>
      </c>
      <c r="E27" s="27">
        <v>415.54466471693968</v>
      </c>
      <c r="F27" s="9"/>
      <c r="G27" s="9"/>
      <c r="H27" s="9"/>
      <c r="I27" s="9">
        <v>1</v>
      </c>
      <c r="J27" s="9">
        <v>1</v>
      </c>
      <c r="K27" s="9">
        <v>1</v>
      </c>
      <c r="L27" s="9">
        <v>1</v>
      </c>
      <c r="M27" s="12"/>
    </row>
    <row r="28" spans="1:15" s="1" customFormat="1" x14ac:dyDescent="0.2">
      <c r="A28" s="47"/>
      <c r="B28" s="6" t="s">
        <v>89</v>
      </c>
      <c r="C28" s="33" t="s">
        <v>10</v>
      </c>
      <c r="D28" s="26" t="s">
        <v>11</v>
      </c>
      <c r="E28" s="27">
        <v>191.65703750082241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12"/>
    </row>
    <row r="29" spans="1:15" s="1" customFormat="1" ht="25.5" x14ac:dyDescent="0.2">
      <c r="A29" s="47"/>
      <c r="B29" s="6" t="s">
        <v>14</v>
      </c>
      <c r="C29" s="33" t="s">
        <v>15</v>
      </c>
      <c r="D29" s="29" t="s">
        <v>14</v>
      </c>
      <c r="E29" s="27">
        <v>267.09819385891046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12"/>
    </row>
    <row r="30" spans="1:15" s="1" customFormat="1" x14ac:dyDescent="0.2">
      <c r="A30" s="48"/>
      <c r="B30" s="6" t="s">
        <v>2</v>
      </c>
      <c r="C30" s="8" t="s">
        <v>9</v>
      </c>
      <c r="D30" s="10" t="s">
        <v>2</v>
      </c>
      <c r="E30" s="27">
        <v>785.44189926799686</v>
      </c>
      <c r="F30" s="9">
        <v>0.5</v>
      </c>
      <c r="G30" s="9">
        <v>0.5</v>
      </c>
      <c r="H30" s="9">
        <v>0.5</v>
      </c>
      <c r="I30" s="9">
        <v>0.5</v>
      </c>
      <c r="J30" s="9">
        <v>0.5</v>
      </c>
      <c r="K30" s="9">
        <v>0.5</v>
      </c>
      <c r="L30" s="9">
        <v>0.5</v>
      </c>
      <c r="M30" s="12"/>
    </row>
    <row r="31" spans="1:15" s="1" customFormat="1" x14ac:dyDescent="0.2">
      <c r="A31" s="18"/>
      <c r="B31" s="20"/>
      <c r="C31" s="30"/>
      <c r="D31" s="31"/>
      <c r="E31" s="21"/>
      <c r="F31" s="23">
        <f t="shared" ref="F31:L31" si="1">SUMPRODUCT(F6:F30,$E$6:$E$30)</f>
        <v>8323.0658239858294</v>
      </c>
      <c r="G31" s="23">
        <f t="shared" si="1"/>
        <v>8323.0658239858294</v>
      </c>
      <c r="H31" s="23">
        <f t="shared" si="1"/>
        <v>8323.0658239858294</v>
      </c>
      <c r="I31" s="23">
        <f t="shared" si="1"/>
        <v>8778.551968087615</v>
      </c>
      <c r="J31" s="23">
        <f t="shared" si="1"/>
        <v>8818.4934474724596</v>
      </c>
      <c r="K31" s="23">
        <f t="shared" si="1"/>
        <v>8818.4934474724596</v>
      </c>
      <c r="L31" s="23">
        <f t="shared" si="1"/>
        <v>8818.4934474724596</v>
      </c>
      <c r="M31" s="12">
        <f>SUMPRODUCT(F31:L31,F1:L1)</f>
        <v>8588.226575543169</v>
      </c>
    </row>
    <row r="32" spans="1:15" s="1" customFormat="1" x14ac:dyDescent="0.2">
      <c r="A32" s="18"/>
      <c r="B32" s="19"/>
      <c r="C32" s="20"/>
      <c r="D32" s="20"/>
      <c r="E32" s="21"/>
      <c r="F32" s="22">
        <f>F33/SUM($F$33:$L$33)</f>
        <v>0.14256732264589983</v>
      </c>
      <c r="G32" s="22">
        <f t="shared" ref="G32:L32" si="2">G33/SUM($F$33:$L$33)</f>
        <v>0.16582866586374498</v>
      </c>
      <c r="H32" s="22">
        <f t="shared" si="2"/>
        <v>0.15698288529522963</v>
      </c>
      <c r="I32" s="22">
        <f t="shared" si="2"/>
        <v>0.32159937325335297</v>
      </c>
      <c r="J32" s="22">
        <f t="shared" si="2"/>
        <v>0.17134388045041568</v>
      </c>
      <c r="K32" s="22">
        <f t="shared" si="2"/>
        <v>4.0761918125372713E-2</v>
      </c>
      <c r="L32" s="22">
        <f t="shared" si="2"/>
        <v>9.1595436598418325E-4</v>
      </c>
      <c r="M32" s="12"/>
    </row>
    <row r="33" spans="1:15" x14ac:dyDescent="0.2">
      <c r="A33" s="5"/>
      <c r="B33" s="5"/>
      <c r="C33" s="5"/>
      <c r="D33" s="5"/>
      <c r="E33" s="5"/>
      <c r="F33" s="5">
        <v>73155</v>
      </c>
      <c r="G33">
        <v>85091</v>
      </c>
      <c r="H33">
        <v>80552</v>
      </c>
      <c r="I33">
        <v>165021</v>
      </c>
      <c r="J33">
        <v>87921</v>
      </c>
      <c r="K33">
        <v>20916</v>
      </c>
      <c r="L33">
        <v>470</v>
      </c>
      <c r="M33">
        <f>SUM(F33:L33)</f>
        <v>513126</v>
      </c>
    </row>
    <row r="34" spans="1:15" s="3" customFormat="1" ht="23.25" customHeight="1" x14ac:dyDescent="0.2">
      <c r="A34" s="49" t="s">
        <v>30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N34" s="13"/>
    </row>
    <row r="35" spans="1:15" ht="12.75" customHeight="1" x14ac:dyDescent="0.2">
      <c r="A35" s="51"/>
      <c r="B35" s="52" t="s">
        <v>0</v>
      </c>
      <c r="C35" s="52" t="s">
        <v>4</v>
      </c>
      <c r="D35" s="52" t="s">
        <v>5</v>
      </c>
      <c r="E35" s="53" t="s">
        <v>6</v>
      </c>
      <c r="F35" s="55" t="s">
        <v>1</v>
      </c>
      <c r="G35" s="56"/>
      <c r="H35" s="56"/>
      <c r="I35" s="56"/>
      <c r="J35" s="56"/>
      <c r="K35" s="56"/>
      <c r="L35" s="56"/>
    </row>
    <row r="36" spans="1:15" x14ac:dyDescent="0.2">
      <c r="A36" s="51"/>
      <c r="B36" s="52"/>
      <c r="C36" s="52"/>
      <c r="D36" s="52"/>
      <c r="E36" s="54"/>
      <c r="F36" s="11" t="s">
        <v>92</v>
      </c>
      <c r="G36" s="11" t="s">
        <v>93</v>
      </c>
      <c r="H36" s="11" t="s">
        <v>94</v>
      </c>
      <c r="I36" s="11" t="s">
        <v>95</v>
      </c>
      <c r="J36" s="11" t="s">
        <v>96</v>
      </c>
      <c r="K36" s="11" t="s">
        <v>97</v>
      </c>
      <c r="L36" s="11" t="s">
        <v>98</v>
      </c>
      <c r="M36" s="12">
        <f>M65</f>
        <v>9708.0252329411414</v>
      </c>
      <c r="O36" s="12">
        <f>M36*(M33/SUM(M33,M2))</f>
        <v>7436.9944054709649</v>
      </c>
    </row>
    <row r="37" spans="1:15" ht="12.75" customHeight="1" x14ac:dyDescent="0.2">
      <c r="A37" s="41" t="s">
        <v>19</v>
      </c>
      <c r="B37" s="7" t="s">
        <v>31</v>
      </c>
      <c r="C37" s="33" t="s">
        <v>32</v>
      </c>
      <c r="D37" s="26" t="s">
        <v>33</v>
      </c>
      <c r="E37" s="27">
        <v>417.68194767592144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12"/>
    </row>
    <row r="38" spans="1:15" x14ac:dyDescent="0.2">
      <c r="A38" s="42"/>
      <c r="B38" s="7" t="s">
        <v>34</v>
      </c>
      <c r="C38" s="35" t="s">
        <v>20</v>
      </c>
      <c r="D38" s="34" t="s">
        <v>21</v>
      </c>
      <c r="E38" s="27">
        <v>594.51318406663779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12"/>
    </row>
    <row r="39" spans="1:15" x14ac:dyDescent="0.2">
      <c r="A39" s="42"/>
      <c r="B39" s="7" t="s">
        <v>52</v>
      </c>
      <c r="C39" s="33" t="s">
        <v>26</v>
      </c>
      <c r="D39" s="26" t="s">
        <v>27</v>
      </c>
      <c r="E39" s="27">
        <v>652.3113781165406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12"/>
    </row>
    <row r="40" spans="1:15" x14ac:dyDescent="0.2">
      <c r="A40" s="42"/>
      <c r="B40" s="7" t="s">
        <v>40</v>
      </c>
      <c r="C40" s="33" t="s">
        <v>38</v>
      </c>
      <c r="D40" s="26" t="s">
        <v>39</v>
      </c>
      <c r="E40" s="27">
        <v>680.35873688470258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12"/>
    </row>
    <row r="41" spans="1:15" x14ac:dyDescent="0.2">
      <c r="A41" s="42"/>
      <c r="B41" s="7" t="s">
        <v>41</v>
      </c>
      <c r="C41" s="33" t="s">
        <v>22</v>
      </c>
      <c r="D41" s="28" t="s">
        <v>23</v>
      </c>
      <c r="E41" s="27">
        <v>424.26920964928513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12"/>
    </row>
    <row r="42" spans="1:15" ht="25.5" x14ac:dyDescent="0.2">
      <c r="A42" s="42"/>
      <c r="B42" s="7" t="s">
        <v>42</v>
      </c>
      <c r="C42" s="29" t="s">
        <v>24</v>
      </c>
      <c r="D42" s="29" t="s">
        <v>25</v>
      </c>
      <c r="E42" s="27">
        <v>424.7287869666502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12"/>
    </row>
    <row r="43" spans="1:15" x14ac:dyDescent="0.2">
      <c r="A43" s="42"/>
      <c r="B43" s="7" t="s">
        <v>43</v>
      </c>
      <c r="C43" s="7" t="s">
        <v>45</v>
      </c>
      <c r="D43" s="6" t="s">
        <v>46</v>
      </c>
      <c r="E43" s="27">
        <v>715.88396297641202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12"/>
    </row>
    <row r="44" spans="1:15" x14ac:dyDescent="0.2">
      <c r="A44" s="42"/>
      <c r="B44" s="7" t="s">
        <v>44</v>
      </c>
      <c r="C44" s="7" t="s">
        <v>47</v>
      </c>
      <c r="D44" s="6" t="s">
        <v>48</v>
      </c>
      <c r="E44" s="27">
        <v>610.46366983014832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12"/>
    </row>
    <row r="45" spans="1:15" x14ac:dyDescent="0.2">
      <c r="A45" s="42"/>
      <c r="B45" s="7" t="s">
        <v>51</v>
      </c>
      <c r="C45" s="7" t="s">
        <v>49</v>
      </c>
      <c r="D45" s="6" t="s">
        <v>50</v>
      </c>
      <c r="E45" s="27">
        <v>985.96586626610588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12"/>
    </row>
    <row r="46" spans="1:15" x14ac:dyDescent="0.2">
      <c r="A46" s="42"/>
      <c r="B46" s="10" t="s">
        <v>3</v>
      </c>
      <c r="C46" s="7" t="s">
        <v>12</v>
      </c>
      <c r="D46" s="6" t="s">
        <v>13</v>
      </c>
      <c r="E46" s="27">
        <v>531.98115925226762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12"/>
    </row>
    <row r="47" spans="1:15" x14ac:dyDescent="0.2">
      <c r="A47" s="42"/>
      <c r="B47" s="8" t="s">
        <v>16</v>
      </c>
      <c r="C47" s="7" t="s">
        <v>17</v>
      </c>
      <c r="D47" s="6" t="s">
        <v>18</v>
      </c>
      <c r="E47" s="27">
        <v>173.57752421926364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12"/>
    </row>
    <row r="48" spans="1:15" x14ac:dyDescent="0.2">
      <c r="A48" s="42"/>
      <c r="B48" s="8" t="s">
        <v>55</v>
      </c>
      <c r="C48" s="7" t="s">
        <v>53</v>
      </c>
      <c r="D48" s="6" t="s">
        <v>54</v>
      </c>
      <c r="E48" s="27">
        <v>125.5779712585648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12"/>
    </row>
    <row r="49" spans="1:13" x14ac:dyDescent="0.2">
      <c r="A49" s="42"/>
      <c r="B49" s="6" t="s">
        <v>56</v>
      </c>
      <c r="C49" s="7" t="s">
        <v>7</v>
      </c>
      <c r="D49" s="6" t="s">
        <v>8</v>
      </c>
      <c r="E49" s="27">
        <v>136.30131543595101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12"/>
    </row>
    <row r="50" spans="1:13" x14ac:dyDescent="0.2">
      <c r="A50" s="42"/>
      <c r="B50" s="6" t="s">
        <v>59</v>
      </c>
      <c r="C50" s="33" t="s">
        <v>57</v>
      </c>
      <c r="D50" s="26" t="s">
        <v>58</v>
      </c>
      <c r="E50" s="27">
        <v>122.13944469501033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12"/>
    </row>
    <row r="51" spans="1:13" x14ac:dyDescent="0.2">
      <c r="A51" s="42"/>
      <c r="B51" s="6" t="s">
        <v>62</v>
      </c>
      <c r="C51" s="33" t="s">
        <v>60</v>
      </c>
      <c r="D51" s="26" t="s">
        <v>61</v>
      </c>
      <c r="E51" s="27">
        <v>105.93870664137145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12"/>
    </row>
    <row r="52" spans="1:13" x14ac:dyDescent="0.2">
      <c r="A52" s="42"/>
      <c r="B52" s="6" t="s">
        <v>65</v>
      </c>
      <c r="C52" s="33" t="s">
        <v>63</v>
      </c>
      <c r="D52" s="26" t="s">
        <v>64</v>
      </c>
      <c r="E52" s="27">
        <v>121.77697658359259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12"/>
    </row>
    <row r="53" spans="1:13" x14ac:dyDescent="0.2">
      <c r="A53" s="42"/>
      <c r="B53" s="6" t="s">
        <v>66</v>
      </c>
      <c r="C53" s="33" t="s">
        <v>70</v>
      </c>
      <c r="D53" s="26" t="s">
        <v>71</v>
      </c>
      <c r="E53" s="27">
        <v>113.81220664137146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12"/>
    </row>
    <row r="54" spans="1:13" x14ac:dyDescent="0.2">
      <c r="A54" s="42"/>
      <c r="B54" s="6" t="s">
        <v>67</v>
      </c>
      <c r="C54" s="33" t="s">
        <v>72</v>
      </c>
      <c r="D54" s="26" t="s">
        <v>73</v>
      </c>
      <c r="E54" s="27">
        <v>109.0528560283079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12"/>
    </row>
    <row r="55" spans="1:13" x14ac:dyDescent="0.2">
      <c r="A55" s="42"/>
      <c r="B55" s="6" t="s">
        <v>102</v>
      </c>
      <c r="C55" s="33" t="s">
        <v>100</v>
      </c>
      <c r="D55" s="26" t="s">
        <v>101</v>
      </c>
      <c r="E55" s="27">
        <v>79.882958769690248</v>
      </c>
      <c r="F55" s="9"/>
      <c r="G55" s="9"/>
      <c r="H55" s="9"/>
      <c r="I55" s="9">
        <v>0.5</v>
      </c>
      <c r="J55" s="9">
        <v>1</v>
      </c>
      <c r="K55" s="9">
        <v>1</v>
      </c>
      <c r="L55" s="9">
        <v>1</v>
      </c>
      <c r="M55" s="12"/>
    </row>
    <row r="56" spans="1:13" x14ac:dyDescent="0.2">
      <c r="A56" s="42"/>
      <c r="B56" s="6" t="s">
        <v>68</v>
      </c>
      <c r="C56" s="33" t="s">
        <v>74</v>
      </c>
      <c r="D56" s="26" t="s">
        <v>75</v>
      </c>
      <c r="E56" s="27">
        <v>223.06481784864093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12"/>
    </row>
    <row r="57" spans="1:13" x14ac:dyDescent="0.2">
      <c r="A57" s="42"/>
      <c r="B57" s="6" t="s">
        <v>69</v>
      </c>
      <c r="C57" s="33" t="s">
        <v>76</v>
      </c>
      <c r="D57" s="26" t="s">
        <v>77</v>
      </c>
      <c r="E57" s="27">
        <v>127.73587161043041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12"/>
    </row>
    <row r="58" spans="1:13" x14ac:dyDescent="0.2">
      <c r="A58" s="42"/>
      <c r="B58" s="6" t="s">
        <v>83</v>
      </c>
      <c r="C58" s="33" t="s">
        <v>81</v>
      </c>
      <c r="D58" s="26" t="s">
        <v>82</v>
      </c>
      <c r="E58" s="27">
        <v>515.90832471866463</v>
      </c>
      <c r="F58" s="9"/>
      <c r="G58" s="9"/>
      <c r="H58" s="9"/>
      <c r="I58" s="9">
        <v>1</v>
      </c>
      <c r="J58" s="9">
        <v>1</v>
      </c>
      <c r="K58" s="9">
        <v>1</v>
      </c>
      <c r="L58" s="9">
        <v>1</v>
      </c>
      <c r="M58" s="12"/>
    </row>
    <row r="59" spans="1:13" x14ac:dyDescent="0.2">
      <c r="A59" s="42"/>
      <c r="B59" s="44" t="s">
        <v>88</v>
      </c>
      <c r="C59" s="33" t="s">
        <v>84</v>
      </c>
      <c r="D59" s="26" t="s">
        <v>85</v>
      </c>
      <c r="E59" s="27">
        <v>899.54752283990206</v>
      </c>
      <c r="F59" s="9">
        <v>0.4</v>
      </c>
      <c r="G59" s="9">
        <v>0.33</v>
      </c>
      <c r="H59" s="9">
        <v>0.33</v>
      </c>
      <c r="I59" s="9">
        <v>0.33</v>
      </c>
      <c r="J59" s="9">
        <v>0.33</v>
      </c>
      <c r="K59" s="9">
        <v>0.33</v>
      </c>
      <c r="L59" s="9">
        <v>0.33</v>
      </c>
      <c r="M59" s="12"/>
    </row>
    <row r="60" spans="1:13" x14ac:dyDescent="0.2">
      <c r="A60" s="42"/>
      <c r="B60" s="45"/>
      <c r="C60" s="33" t="s">
        <v>86</v>
      </c>
      <c r="D60" s="26" t="s">
        <v>87</v>
      </c>
      <c r="E60" s="27">
        <v>259.03864280655228</v>
      </c>
      <c r="F60" s="9">
        <v>0.4</v>
      </c>
      <c r="G60" s="9">
        <v>0.33</v>
      </c>
      <c r="H60" s="9">
        <v>0.33</v>
      </c>
      <c r="I60" s="9">
        <v>0.33</v>
      </c>
      <c r="J60" s="9">
        <v>0.33</v>
      </c>
      <c r="K60" s="9">
        <v>0.33</v>
      </c>
      <c r="L60" s="9">
        <v>0.33</v>
      </c>
      <c r="M60" s="12"/>
    </row>
    <row r="61" spans="1:13" x14ac:dyDescent="0.2">
      <c r="A61" s="42"/>
      <c r="B61" s="6" t="s">
        <v>89</v>
      </c>
      <c r="C61" s="33" t="s">
        <v>10</v>
      </c>
      <c r="D61" s="26" t="s">
        <v>11</v>
      </c>
      <c r="E61" s="27">
        <v>191.65703750082241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12"/>
    </row>
    <row r="62" spans="1:13" ht="25.5" x14ac:dyDescent="0.2">
      <c r="A62" s="42"/>
      <c r="B62" s="6" t="s">
        <v>14</v>
      </c>
      <c r="C62" s="33" t="s">
        <v>15</v>
      </c>
      <c r="D62" s="29" t="s">
        <v>14</v>
      </c>
      <c r="E62" s="27">
        <v>267.09819385891046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12"/>
    </row>
    <row r="63" spans="1:13" x14ac:dyDescent="0.2">
      <c r="A63" s="42"/>
      <c r="B63" s="10" t="s">
        <v>2</v>
      </c>
      <c r="C63" s="8" t="s">
        <v>9</v>
      </c>
      <c r="D63" s="10" t="s">
        <v>2</v>
      </c>
      <c r="E63" s="27">
        <v>785.44189926799686</v>
      </c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12"/>
    </row>
    <row r="64" spans="1:13" x14ac:dyDescent="0.2">
      <c r="A64" s="43"/>
      <c r="B64" s="6" t="s">
        <v>91</v>
      </c>
      <c r="C64" s="33" t="s">
        <v>90</v>
      </c>
      <c r="D64" s="26" t="s">
        <v>91</v>
      </c>
      <c r="E64" s="27">
        <v>734.23853169148879</v>
      </c>
      <c r="F64" s="9">
        <v>0.5</v>
      </c>
      <c r="G64" s="9">
        <v>0.5</v>
      </c>
      <c r="H64" s="9">
        <v>0.5</v>
      </c>
      <c r="I64" s="9">
        <v>0.5</v>
      </c>
      <c r="J64" s="9">
        <v>0.5</v>
      </c>
      <c r="K64" s="9">
        <v>0.5</v>
      </c>
      <c r="L64" s="9">
        <v>0.5</v>
      </c>
      <c r="M64" s="12"/>
    </row>
    <row r="65" spans="4:13" x14ac:dyDescent="0.2">
      <c r="F65" s="23">
        <f t="shared" ref="F65:L65" si="3">SUMPRODUCT(F37:F64,$E$37:$E$64)</f>
        <v>9471.8864553792318</v>
      </c>
      <c r="G65" s="23">
        <f t="shared" si="3"/>
        <v>9390.7854237839801</v>
      </c>
      <c r="H65" s="23">
        <f t="shared" si="3"/>
        <v>9390.7854237839801</v>
      </c>
      <c r="I65" s="23">
        <f t="shared" si="3"/>
        <v>9946.6352278874892</v>
      </c>
      <c r="J65" s="23">
        <f t="shared" si="3"/>
        <v>9986.5767072723338</v>
      </c>
      <c r="K65" s="23">
        <f t="shared" si="3"/>
        <v>9986.5767072723338</v>
      </c>
      <c r="L65" s="23">
        <f t="shared" si="3"/>
        <v>9986.5767072723338</v>
      </c>
      <c r="M65" s="12">
        <f>SUMPRODUCT(F65:L65,F32:L32)</f>
        <v>9708.0252329411414</v>
      </c>
    </row>
    <row r="71" spans="4:13" x14ac:dyDescent="0.2">
      <c r="D71" s="16"/>
    </row>
  </sheetData>
  <mergeCells count="19">
    <mergeCell ref="N17:O17"/>
    <mergeCell ref="N11:O11"/>
    <mergeCell ref="A3:L3"/>
    <mergeCell ref="A4:A5"/>
    <mergeCell ref="B4:B5"/>
    <mergeCell ref="C4:C5"/>
    <mergeCell ref="D4:D5"/>
    <mergeCell ref="E4:E5"/>
    <mergeCell ref="F4:L4"/>
    <mergeCell ref="A37:A64"/>
    <mergeCell ref="B59:B60"/>
    <mergeCell ref="A6:A30"/>
    <mergeCell ref="A34:L34"/>
    <mergeCell ref="A35:A36"/>
    <mergeCell ref="B35:B36"/>
    <mergeCell ref="C35:C36"/>
    <mergeCell ref="D35:D36"/>
    <mergeCell ref="E35:E36"/>
    <mergeCell ref="F35:L35"/>
  </mergeCells>
  <pageMargins left="0.31496062992125984" right="0.31496062992125984" top="0.35433070866141736" bottom="0.35433070866141736" header="0.31496062992125984" footer="0.31496062992125984"/>
  <pageSetup paperSize="256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opLeftCell="A6" zoomScale="70" zoomScaleNormal="70" workbookViewId="0">
      <selection activeCell="D46" sqref="D46"/>
    </sheetView>
  </sheetViews>
  <sheetFormatPr defaultRowHeight="12.75" x14ac:dyDescent="0.2"/>
  <cols>
    <col min="1" max="1" width="23.7109375" customWidth="1"/>
    <col min="2" max="2" width="64.42578125" customWidth="1"/>
    <col min="3" max="3" width="20.85546875" customWidth="1"/>
    <col min="4" max="4" width="63.5703125" customWidth="1"/>
    <col min="5" max="5" width="36.7109375" customWidth="1"/>
    <col min="6" max="6" width="11.5703125" customWidth="1"/>
    <col min="7" max="12" width="11.42578125" bestFit="1" customWidth="1"/>
    <col min="13" max="13" width="12.42578125" customWidth="1"/>
    <col min="14" max="14" width="10.140625" bestFit="1" customWidth="1"/>
    <col min="15" max="15" width="12.42578125" customWidth="1"/>
    <col min="16" max="16" width="16.5703125" customWidth="1"/>
    <col min="17" max="17" width="21.7109375" customWidth="1"/>
  </cols>
  <sheetData>
    <row r="1" spans="1:17" x14ac:dyDescent="0.2">
      <c r="F1" s="22">
        <f>F2/SUM($F$2:$L$2)</f>
        <v>0.14269303670234151</v>
      </c>
      <c r="G1" s="22">
        <f t="shared" ref="G1:L1" si="0">G2/SUM($F$2:$L$2)</f>
        <v>0.16049217259226642</v>
      </c>
      <c r="H1" s="22">
        <f t="shared" si="0"/>
        <v>0.13882560165419003</v>
      </c>
      <c r="I1" s="22">
        <f t="shared" si="0"/>
        <v>0.28247592425953938</v>
      </c>
      <c r="J1" s="22">
        <f t="shared" si="0"/>
        <v>0.19497999272462713</v>
      </c>
      <c r="K1" s="22">
        <f t="shared" si="0"/>
        <v>7.4413024193805716E-2</v>
      </c>
      <c r="L1" s="22">
        <f t="shared" si="0"/>
        <v>6.1202478732298188E-3</v>
      </c>
    </row>
    <row r="2" spans="1:17" x14ac:dyDescent="0.2">
      <c r="F2">
        <v>22359</v>
      </c>
      <c r="G2">
        <v>25148</v>
      </c>
      <c r="H2">
        <v>21753</v>
      </c>
      <c r="I2">
        <v>44262</v>
      </c>
      <c r="J2">
        <v>30552</v>
      </c>
      <c r="K2">
        <v>11660</v>
      </c>
      <c r="L2">
        <v>959</v>
      </c>
      <c r="M2">
        <f>SUM(F2:L2)</f>
        <v>156693</v>
      </c>
    </row>
    <row r="3" spans="1:17" s="2" customFormat="1" ht="27" customHeight="1" x14ac:dyDescent="0.2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N3" s="13">
        <f>SUM(M2,M32)</f>
        <v>669819</v>
      </c>
      <c r="O3" s="14"/>
      <c r="P3" s="24" t="s">
        <v>28</v>
      </c>
      <c r="Q3" s="24">
        <f>N3*P5</f>
        <v>6698998188.9344568</v>
      </c>
    </row>
    <row r="4" spans="1:17" s="1" customFormat="1" ht="12.75" customHeight="1" x14ac:dyDescent="0.2">
      <c r="A4" s="59"/>
      <c r="B4" s="52" t="s">
        <v>0</v>
      </c>
      <c r="C4" s="52" t="s">
        <v>4</v>
      </c>
      <c r="D4" s="52" t="s">
        <v>5</v>
      </c>
      <c r="E4" s="53" t="s">
        <v>6</v>
      </c>
      <c r="F4" s="60" t="s">
        <v>1</v>
      </c>
      <c r="G4" s="61"/>
      <c r="H4" s="61"/>
      <c r="I4" s="61"/>
      <c r="J4" s="61"/>
      <c r="K4" s="61"/>
      <c r="L4" s="61"/>
      <c r="P4" s="32" t="s">
        <v>99</v>
      </c>
      <c r="Q4" s="24">
        <f>проект!O18</f>
        <v>6327155142.4797421</v>
      </c>
    </row>
    <row r="5" spans="1:17" s="1" customFormat="1" x14ac:dyDescent="0.2">
      <c r="A5" s="59"/>
      <c r="B5" s="52"/>
      <c r="C5" s="52"/>
      <c r="D5" s="52"/>
      <c r="E5" s="54"/>
      <c r="F5" s="4" t="s">
        <v>92</v>
      </c>
      <c r="G5" s="4" t="s">
        <v>93</v>
      </c>
      <c r="H5" s="4" t="s">
        <v>94</v>
      </c>
      <c r="I5" s="4" t="s">
        <v>95</v>
      </c>
      <c r="J5" s="4" t="s">
        <v>96</v>
      </c>
      <c r="K5" s="4" t="s">
        <v>97</v>
      </c>
      <c r="L5" s="4" t="s">
        <v>98</v>
      </c>
      <c r="M5" s="12">
        <f>M30</f>
        <v>8554.9352544657904</v>
      </c>
      <c r="O5" s="12">
        <f>M5*(M2/SUM(M32,M2))</f>
        <v>2001.2846303673205</v>
      </c>
      <c r="P5" s="25">
        <f>SUM(O5,O35)</f>
        <v>10001.206578097153</v>
      </c>
      <c r="Q5" s="12">
        <f>Q4-Q3</f>
        <v>-371843046.45471478</v>
      </c>
    </row>
    <row r="6" spans="1:17" s="1" customFormat="1" ht="12.75" customHeight="1" x14ac:dyDescent="0.2">
      <c r="A6" s="46" t="s">
        <v>19</v>
      </c>
      <c r="B6" s="7" t="s">
        <v>31</v>
      </c>
      <c r="C6" s="33" t="s">
        <v>32</v>
      </c>
      <c r="D6" s="26" t="s">
        <v>33</v>
      </c>
      <c r="E6" s="27">
        <v>417.68194767592144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12"/>
      <c r="P6" s="25">
        <f>проект!O12</f>
        <v>9446.0669859764239</v>
      </c>
    </row>
    <row r="7" spans="1:17" s="1" customFormat="1" x14ac:dyDescent="0.2">
      <c r="A7" s="47"/>
      <c r="B7" s="7" t="s">
        <v>34</v>
      </c>
      <c r="C7" s="15" t="s">
        <v>20</v>
      </c>
      <c r="D7" s="34" t="s">
        <v>21</v>
      </c>
      <c r="E7" s="27">
        <v>594.51318406663779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12"/>
      <c r="P7" s="17">
        <f>P6-P5</f>
        <v>-555.1395921207295</v>
      </c>
    </row>
    <row r="8" spans="1:17" s="1" customFormat="1" x14ac:dyDescent="0.2">
      <c r="A8" s="47"/>
      <c r="B8" s="7" t="s">
        <v>35</v>
      </c>
      <c r="C8" s="33" t="s">
        <v>36</v>
      </c>
      <c r="D8" s="26" t="s">
        <v>37</v>
      </c>
      <c r="E8" s="27">
        <v>726.76542846146253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12"/>
      <c r="P8" s="22">
        <f>P6/P5-1</f>
        <v>-5.5507261827437593E-2</v>
      </c>
    </row>
    <row r="9" spans="1:17" s="1" customFormat="1" x14ac:dyDescent="0.2">
      <c r="A9" s="47"/>
      <c r="B9" s="7" t="s">
        <v>40</v>
      </c>
      <c r="C9" s="33" t="s">
        <v>38</v>
      </c>
      <c r="D9" s="26" t="s">
        <v>39</v>
      </c>
      <c r="E9" s="27">
        <v>680.35873688470258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12"/>
    </row>
    <row r="10" spans="1:17" s="1" customFormat="1" ht="17.25" customHeight="1" x14ac:dyDescent="0.2">
      <c r="A10" s="47"/>
      <c r="B10" s="7" t="s">
        <v>41</v>
      </c>
      <c r="C10" s="33" t="s">
        <v>22</v>
      </c>
      <c r="D10" s="28" t="s">
        <v>23</v>
      </c>
      <c r="E10" s="27">
        <v>424.26920964928513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12"/>
    </row>
    <row r="11" spans="1:17" s="1" customFormat="1" ht="25.5" x14ac:dyDescent="0.2">
      <c r="A11" s="47"/>
      <c r="B11" s="7" t="s">
        <v>42</v>
      </c>
      <c r="C11" s="29" t="s">
        <v>24</v>
      </c>
      <c r="D11" s="29" t="s">
        <v>25</v>
      </c>
      <c r="E11" s="27">
        <v>424.7287869666502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2"/>
    </row>
    <row r="12" spans="1:17" s="1" customFormat="1" x14ac:dyDescent="0.2">
      <c r="A12" s="47"/>
      <c r="B12" s="7" t="s">
        <v>43</v>
      </c>
      <c r="C12" s="7" t="s">
        <v>45</v>
      </c>
      <c r="D12" s="6" t="s">
        <v>46</v>
      </c>
      <c r="E12" s="27">
        <v>715.88396297641202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2"/>
    </row>
    <row r="13" spans="1:17" s="1" customFormat="1" x14ac:dyDescent="0.2">
      <c r="A13" s="47"/>
      <c r="B13" s="7" t="s">
        <v>44</v>
      </c>
      <c r="C13" s="7" t="s">
        <v>47</v>
      </c>
      <c r="D13" s="6" t="s">
        <v>48</v>
      </c>
      <c r="E13" s="27">
        <v>610.46366983014832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12"/>
    </row>
    <row r="14" spans="1:17" s="1" customFormat="1" x14ac:dyDescent="0.2">
      <c r="A14" s="47"/>
      <c r="B14" s="7" t="s">
        <v>51</v>
      </c>
      <c r="C14" s="7" t="s">
        <v>49</v>
      </c>
      <c r="D14" s="6" t="s">
        <v>50</v>
      </c>
      <c r="E14" s="27">
        <v>985.96586626610588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2"/>
    </row>
    <row r="15" spans="1:17" s="1" customFormat="1" x14ac:dyDescent="0.2">
      <c r="A15" s="47"/>
      <c r="B15" s="6" t="s">
        <v>3</v>
      </c>
      <c r="C15" s="7" t="s">
        <v>12</v>
      </c>
      <c r="D15" s="6" t="s">
        <v>13</v>
      </c>
      <c r="E15" s="27">
        <v>531.98115925226762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2"/>
    </row>
    <row r="16" spans="1:17" s="1" customFormat="1" x14ac:dyDescent="0.2">
      <c r="A16" s="47"/>
      <c r="B16" s="7" t="s">
        <v>16</v>
      </c>
      <c r="C16" s="7" t="s">
        <v>17</v>
      </c>
      <c r="D16" s="6" t="s">
        <v>18</v>
      </c>
      <c r="E16" s="27">
        <v>173.57752421926364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12"/>
    </row>
    <row r="17" spans="1:13" s="1" customFormat="1" x14ac:dyDescent="0.2">
      <c r="A17" s="47"/>
      <c r="B17" s="8" t="s">
        <v>55</v>
      </c>
      <c r="C17" s="7" t="s">
        <v>53</v>
      </c>
      <c r="D17" s="6" t="s">
        <v>54</v>
      </c>
      <c r="E17" s="27">
        <v>125.5779712585648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2"/>
    </row>
    <row r="18" spans="1:13" s="1" customFormat="1" x14ac:dyDescent="0.2">
      <c r="A18" s="47"/>
      <c r="B18" s="6" t="s">
        <v>56</v>
      </c>
      <c r="C18" s="7" t="s">
        <v>7</v>
      </c>
      <c r="D18" s="6" t="s">
        <v>8</v>
      </c>
      <c r="E18" s="27">
        <v>136.30131543595101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2"/>
    </row>
    <row r="19" spans="1:13" s="1" customFormat="1" x14ac:dyDescent="0.2">
      <c r="A19" s="47"/>
      <c r="B19" s="6" t="s">
        <v>59</v>
      </c>
      <c r="C19" s="33" t="s">
        <v>57</v>
      </c>
      <c r="D19" s="26" t="s">
        <v>58</v>
      </c>
      <c r="E19" s="27">
        <v>122.13944469501033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2"/>
    </row>
    <row r="20" spans="1:13" s="1" customFormat="1" x14ac:dyDescent="0.2">
      <c r="A20" s="47"/>
      <c r="B20" s="6" t="s">
        <v>62</v>
      </c>
      <c r="C20" s="33" t="s">
        <v>60</v>
      </c>
      <c r="D20" s="26" t="s">
        <v>61</v>
      </c>
      <c r="E20" s="27">
        <v>105.93870664137145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12"/>
    </row>
    <row r="21" spans="1:13" s="1" customFormat="1" x14ac:dyDescent="0.2">
      <c r="A21" s="47"/>
      <c r="B21" s="6" t="s">
        <v>65</v>
      </c>
      <c r="C21" s="33" t="s">
        <v>63</v>
      </c>
      <c r="D21" s="26" t="s">
        <v>64</v>
      </c>
      <c r="E21" s="27">
        <v>121.77697658359259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2"/>
    </row>
    <row r="22" spans="1:13" s="1" customFormat="1" x14ac:dyDescent="0.2">
      <c r="A22" s="47"/>
      <c r="B22" s="6" t="s">
        <v>66</v>
      </c>
      <c r="C22" s="33" t="s">
        <v>70</v>
      </c>
      <c r="D22" s="26" t="s">
        <v>71</v>
      </c>
      <c r="E22" s="27">
        <v>113.81220664137146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12"/>
    </row>
    <row r="23" spans="1:13" s="1" customFormat="1" x14ac:dyDescent="0.2">
      <c r="A23" s="47"/>
      <c r="B23" s="6" t="s">
        <v>67</v>
      </c>
      <c r="C23" s="33" t="s">
        <v>72</v>
      </c>
      <c r="D23" s="26" t="s">
        <v>73</v>
      </c>
      <c r="E23" s="27">
        <v>109.0528560283079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2"/>
    </row>
    <row r="24" spans="1:13" s="1" customFormat="1" x14ac:dyDescent="0.2">
      <c r="A24" s="47"/>
      <c r="B24" s="6" t="s">
        <v>68</v>
      </c>
      <c r="C24" s="33" t="s">
        <v>74</v>
      </c>
      <c r="D24" s="26" t="s">
        <v>75</v>
      </c>
      <c r="E24" s="27">
        <v>223.06481784864093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12"/>
    </row>
    <row r="25" spans="1:13" s="1" customFormat="1" x14ac:dyDescent="0.2">
      <c r="A25" s="47"/>
      <c r="B25" s="6" t="s">
        <v>69</v>
      </c>
      <c r="C25" s="33" t="s">
        <v>76</v>
      </c>
      <c r="D25" s="26" t="s">
        <v>77</v>
      </c>
      <c r="E25" s="27">
        <v>127.73587161043041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12"/>
    </row>
    <row r="26" spans="1:13" s="1" customFormat="1" x14ac:dyDescent="0.2">
      <c r="A26" s="47"/>
      <c r="B26" s="6" t="s">
        <v>80</v>
      </c>
      <c r="C26" s="33" t="s">
        <v>78</v>
      </c>
      <c r="D26" s="26" t="s">
        <v>79</v>
      </c>
      <c r="E26" s="27">
        <v>415.54466471693968</v>
      </c>
      <c r="F26" s="9"/>
      <c r="G26" s="9"/>
      <c r="H26" s="9"/>
      <c r="I26" s="9">
        <v>1</v>
      </c>
      <c r="J26" s="9">
        <v>1</v>
      </c>
      <c r="K26" s="9">
        <v>1</v>
      </c>
      <c r="L26" s="9">
        <v>1</v>
      </c>
      <c r="M26" s="12"/>
    </row>
    <row r="27" spans="1:13" s="1" customFormat="1" x14ac:dyDescent="0.2">
      <c r="A27" s="47"/>
      <c r="B27" s="6" t="s">
        <v>89</v>
      </c>
      <c r="C27" s="33" t="s">
        <v>10</v>
      </c>
      <c r="D27" s="26" t="s">
        <v>11</v>
      </c>
      <c r="E27" s="27">
        <v>191.65703750082241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2"/>
    </row>
    <row r="28" spans="1:13" s="1" customFormat="1" ht="25.5" x14ac:dyDescent="0.2">
      <c r="A28" s="47"/>
      <c r="B28" s="6" t="s">
        <v>14</v>
      </c>
      <c r="C28" s="33" t="s">
        <v>15</v>
      </c>
      <c r="D28" s="29" t="s">
        <v>14</v>
      </c>
      <c r="E28" s="27">
        <v>267.09819385891046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12"/>
    </row>
    <row r="29" spans="1:13" s="1" customFormat="1" x14ac:dyDescent="0.2">
      <c r="A29" s="48"/>
      <c r="B29" s="6" t="s">
        <v>2</v>
      </c>
      <c r="C29" s="8" t="s">
        <v>9</v>
      </c>
      <c r="D29" s="10" t="s">
        <v>2</v>
      </c>
      <c r="E29" s="27">
        <v>785.44189926799686</v>
      </c>
      <c r="F29" s="9">
        <v>0.5</v>
      </c>
      <c r="G29" s="9">
        <v>0.5</v>
      </c>
      <c r="H29" s="9">
        <v>0.5</v>
      </c>
      <c r="I29" s="9">
        <v>0.5</v>
      </c>
      <c r="J29" s="9">
        <v>0.5</v>
      </c>
      <c r="K29" s="9">
        <v>0.5</v>
      </c>
      <c r="L29" s="9">
        <v>0.5</v>
      </c>
      <c r="M29" s="12"/>
    </row>
    <row r="30" spans="1:13" s="1" customFormat="1" x14ac:dyDescent="0.2">
      <c r="A30" s="18"/>
      <c r="B30" s="20"/>
      <c r="C30" s="30"/>
      <c r="D30" s="31"/>
      <c r="E30" s="21"/>
      <c r="F30" s="23">
        <f>SUMPRODUCT(F6:F29,$E$6:$E$29)</f>
        <v>8323.0658239858294</v>
      </c>
      <c r="G30" s="23">
        <f t="shared" ref="G30:L30" si="1">SUMPRODUCT(G6:G29,$E$6:$E$29)</f>
        <v>8323.0658239858294</v>
      </c>
      <c r="H30" s="23">
        <f t="shared" si="1"/>
        <v>8323.0658239858294</v>
      </c>
      <c r="I30" s="23">
        <f t="shared" si="1"/>
        <v>8738.6104887027705</v>
      </c>
      <c r="J30" s="23">
        <f t="shared" si="1"/>
        <v>8738.6104887027705</v>
      </c>
      <c r="K30" s="23">
        <f t="shared" si="1"/>
        <v>8738.6104887027705</v>
      </c>
      <c r="L30" s="23">
        <f t="shared" si="1"/>
        <v>8738.6104887027705</v>
      </c>
      <c r="M30" s="12">
        <f>SUMPRODUCT(F30:L30,F1:L1)</f>
        <v>8554.9352544657904</v>
      </c>
    </row>
    <row r="31" spans="1:13" s="1" customFormat="1" x14ac:dyDescent="0.2">
      <c r="A31" s="18"/>
      <c r="B31" s="19"/>
      <c r="C31" s="20"/>
      <c r="D31" s="20"/>
      <c r="E31" s="21"/>
      <c r="F31" s="22">
        <f>F32/SUM($F$32:$L$32)</f>
        <v>0.14256732264589983</v>
      </c>
      <c r="G31" s="22">
        <f t="shared" ref="G31:L31" si="2">G32/SUM($F$32:$L$32)</f>
        <v>0.16582866586374498</v>
      </c>
      <c r="H31" s="22">
        <f t="shared" si="2"/>
        <v>0.15698288529522963</v>
      </c>
      <c r="I31" s="22">
        <f t="shared" si="2"/>
        <v>0.32159937325335297</v>
      </c>
      <c r="J31" s="22">
        <f t="shared" si="2"/>
        <v>0.17134388045041568</v>
      </c>
      <c r="K31" s="22">
        <f t="shared" si="2"/>
        <v>4.0761918125372713E-2</v>
      </c>
      <c r="L31" s="22">
        <f t="shared" si="2"/>
        <v>9.1595436598418325E-4</v>
      </c>
      <c r="M31" s="12"/>
    </row>
    <row r="32" spans="1:13" x14ac:dyDescent="0.2">
      <c r="A32" s="5"/>
      <c r="B32" s="5"/>
      <c r="C32" s="5"/>
      <c r="D32" s="5"/>
      <c r="E32" s="5"/>
      <c r="F32" s="5">
        <v>73155</v>
      </c>
      <c r="G32">
        <v>85091</v>
      </c>
      <c r="H32">
        <v>80552</v>
      </c>
      <c r="I32">
        <v>165021</v>
      </c>
      <c r="J32">
        <v>87921</v>
      </c>
      <c r="K32">
        <v>20916</v>
      </c>
      <c r="L32">
        <v>470</v>
      </c>
      <c r="M32">
        <f>SUM(F32:L32)</f>
        <v>513126</v>
      </c>
    </row>
    <row r="33" spans="1:15" s="3" customFormat="1" ht="23.25" customHeight="1" x14ac:dyDescent="0.2">
      <c r="A33" s="49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N33" s="13"/>
    </row>
    <row r="34" spans="1:15" ht="12.75" customHeight="1" x14ac:dyDescent="0.2">
      <c r="A34" s="51"/>
      <c r="B34" s="52" t="s">
        <v>0</v>
      </c>
      <c r="C34" s="52" t="s">
        <v>4</v>
      </c>
      <c r="D34" s="52" t="s">
        <v>5</v>
      </c>
      <c r="E34" s="53" t="s">
        <v>6</v>
      </c>
      <c r="F34" s="55" t="s">
        <v>1</v>
      </c>
      <c r="G34" s="56"/>
      <c r="H34" s="56"/>
      <c r="I34" s="56"/>
      <c r="J34" s="56"/>
      <c r="K34" s="56"/>
      <c r="L34" s="56"/>
    </row>
    <row r="35" spans="1:15" x14ac:dyDescent="0.2">
      <c r="A35" s="51"/>
      <c r="B35" s="52"/>
      <c r="C35" s="52"/>
      <c r="D35" s="52"/>
      <c r="E35" s="54"/>
      <c r="F35" s="11" t="s">
        <v>92</v>
      </c>
      <c r="G35" s="11" t="s">
        <v>93</v>
      </c>
      <c r="H35" s="11" t="s">
        <v>94</v>
      </c>
      <c r="I35" s="11" t="s">
        <v>95</v>
      </c>
      <c r="J35" s="11" t="s">
        <v>96</v>
      </c>
      <c r="K35" s="11" t="s">
        <v>97</v>
      </c>
      <c r="L35" s="11" t="s">
        <v>98</v>
      </c>
      <c r="M35" s="12">
        <f>M63</f>
        <v>10442.85364434164</v>
      </c>
      <c r="O35" s="12">
        <f>M35*(M32/SUM(M32,M2))</f>
        <v>7999.921947729832</v>
      </c>
    </row>
    <row r="36" spans="1:15" ht="12.75" customHeight="1" x14ac:dyDescent="0.2">
      <c r="A36" s="41" t="s">
        <v>19</v>
      </c>
      <c r="B36" s="7" t="s">
        <v>31</v>
      </c>
      <c r="C36" s="33" t="s">
        <v>32</v>
      </c>
      <c r="D36" s="26" t="s">
        <v>33</v>
      </c>
      <c r="E36" s="27">
        <v>417.68194767592144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2"/>
    </row>
    <row r="37" spans="1:15" x14ac:dyDescent="0.2">
      <c r="A37" s="42"/>
      <c r="B37" s="7" t="s">
        <v>34</v>
      </c>
      <c r="C37" s="15" t="s">
        <v>20</v>
      </c>
      <c r="D37" s="34" t="s">
        <v>21</v>
      </c>
      <c r="E37" s="27">
        <v>594.51318406663779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12"/>
    </row>
    <row r="38" spans="1:15" x14ac:dyDescent="0.2">
      <c r="A38" s="42"/>
      <c r="B38" s="7" t="s">
        <v>52</v>
      </c>
      <c r="C38" s="33" t="s">
        <v>26</v>
      </c>
      <c r="D38" s="26" t="s">
        <v>27</v>
      </c>
      <c r="E38" s="27">
        <v>652.3113781165406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12"/>
    </row>
    <row r="39" spans="1:15" x14ac:dyDescent="0.2">
      <c r="A39" s="42"/>
      <c r="B39" s="7" t="s">
        <v>40</v>
      </c>
      <c r="C39" s="33" t="s">
        <v>38</v>
      </c>
      <c r="D39" s="26" t="s">
        <v>39</v>
      </c>
      <c r="E39" s="27">
        <v>680.35873688470258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12"/>
    </row>
    <row r="40" spans="1:15" x14ac:dyDescent="0.2">
      <c r="A40" s="42"/>
      <c r="B40" s="7" t="s">
        <v>41</v>
      </c>
      <c r="C40" s="33" t="s">
        <v>22</v>
      </c>
      <c r="D40" s="28" t="s">
        <v>23</v>
      </c>
      <c r="E40" s="27">
        <v>424.26920964928513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12"/>
    </row>
    <row r="41" spans="1:15" ht="25.5" x14ac:dyDescent="0.2">
      <c r="A41" s="42"/>
      <c r="B41" s="7" t="s">
        <v>42</v>
      </c>
      <c r="C41" s="29" t="s">
        <v>24</v>
      </c>
      <c r="D41" s="29" t="s">
        <v>25</v>
      </c>
      <c r="E41" s="27">
        <v>424.7287869666502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12"/>
    </row>
    <row r="42" spans="1:15" x14ac:dyDescent="0.2">
      <c r="A42" s="42"/>
      <c r="B42" s="7" t="s">
        <v>43</v>
      </c>
      <c r="C42" s="7" t="s">
        <v>45</v>
      </c>
      <c r="D42" s="6" t="s">
        <v>46</v>
      </c>
      <c r="E42" s="27">
        <v>715.88396297641202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12"/>
    </row>
    <row r="43" spans="1:15" x14ac:dyDescent="0.2">
      <c r="A43" s="42"/>
      <c r="B43" s="7" t="s">
        <v>44</v>
      </c>
      <c r="C43" s="7" t="s">
        <v>47</v>
      </c>
      <c r="D43" s="6" t="s">
        <v>48</v>
      </c>
      <c r="E43" s="27">
        <v>610.46366983014832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12"/>
    </row>
    <row r="44" spans="1:15" x14ac:dyDescent="0.2">
      <c r="A44" s="42"/>
      <c r="B44" s="7" t="s">
        <v>51</v>
      </c>
      <c r="C44" s="7" t="s">
        <v>49</v>
      </c>
      <c r="D44" s="6" t="s">
        <v>50</v>
      </c>
      <c r="E44" s="27">
        <v>985.96586626610588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12"/>
    </row>
    <row r="45" spans="1:15" x14ac:dyDescent="0.2">
      <c r="A45" s="42"/>
      <c r="B45" s="10" t="s">
        <v>3</v>
      </c>
      <c r="C45" s="7" t="s">
        <v>12</v>
      </c>
      <c r="D45" s="6" t="s">
        <v>13</v>
      </c>
      <c r="E45" s="27">
        <v>531.98115925226762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12"/>
    </row>
    <row r="46" spans="1:15" x14ac:dyDescent="0.2">
      <c r="A46" s="42"/>
      <c r="B46" s="8" t="s">
        <v>16</v>
      </c>
      <c r="C46" s="7" t="s">
        <v>17</v>
      </c>
      <c r="D46" s="6" t="s">
        <v>18</v>
      </c>
      <c r="E46" s="27">
        <v>173.57752421926364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12"/>
    </row>
    <row r="47" spans="1:15" x14ac:dyDescent="0.2">
      <c r="A47" s="42"/>
      <c r="B47" s="8" t="s">
        <v>55</v>
      </c>
      <c r="C47" s="7" t="s">
        <v>53</v>
      </c>
      <c r="D47" s="6" t="s">
        <v>54</v>
      </c>
      <c r="E47" s="27">
        <v>125.5779712585648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12"/>
    </row>
    <row r="48" spans="1:15" x14ac:dyDescent="0.2">
      <c r="A48" s="42"/>
      <c r="B48" s="6" t="s">
        <v>56</v>
      </c>
      <c r="C48" s="7" t="s">
        <v>7</v>
      </c>
      <c r="D48" s="6" t="s">
        <v>8</v>
      </c>
      <c r="E48" s="27">
        <v>136.30131543595101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12"/>
    </row>
    <row r="49" spans="1:13" x14ac:dyDescent="0.2">
      <c r="A49" s="42"/>
      <c r="B49" s="6" t="s">
        <v>59</v>
      </c>
      <c r="C49" s="33" t="s">
        <v>57</v>
      </c>
      <c r="D49" s="26" t="s">
        <v>58</v>
      </c>
      <c r="E49" s="27">
        <v>122.13944469501033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12"/>
    </row>
    <row r="50" spans="1:13" x14ac:dyDescent="0.2">
      <c r="A50" s="42"/>
      <c r="B50" s="6" t="s">
        <v>62</v>
      </c>
      <c r="C50" s="33" t="s">
        <v>60</v>
      </c>
      <c r="D50" s="26" t="s">
        <v>61</v>
      </c>
      <c r="E50" s="27">
        <v>105.93870664137145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12"/>
    </row>
    <row r="51" spans="1:13" x14ac:dyDescent="0.2">
      <c r="A51" s="42"/>
      <c r="B51" s="6" t="s">
        <v>65</v>
      </c>
      <c r="C51" s="33" t="s">
        <v>63</v>
      </c>
      <c r="D51" s="26" t="s">
        <v>64</v>
      </c>
      <c r="E51" s="27">
        <v>121.77697658359259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12"/>
    </row>
    <row r="52" spans="1:13" x14ac:dyDescent="0.2">
      <c r="A52" s="42"/>
      <c r="B52" s="6" t="s">
        <v>66</v>
      </c>
      <c r="C52" s="33" t="s">
        <v>70</v>
      </c>
      <c r="D52" s="26" t="s">
        <v>71</v>
      </c>
      <c r="E52" s="27">
        <v>113.81220664137146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12"/>
    </row>
    <row r="53" spans="1:13" x14ac:dyDescent="0.2">
      <c r="A53" s="42"/>
      <c r="B53" s="6" t="s">
        <v>67</v>
      </c>
      <c r="C53" s="33" t="s">
        <v>72</v>
      </c>
      <c r="D53" s="26" t="s">
        <v>73</v>
      </c>
      <c r="E53" s="27">
        <v>109.0528560283079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12"/>
    </row>
    <row r="54" spans="1:13" x14ac:dyDescent="0.2">
      <c r="A54" s="42"/>
      <c r="B54" s="6" t="s">
        <v>68</v>
      </c>
      <c r="C54" s="33" t="s">
        <v>74</v>
      </c>
      <c r="D54" s="26" t="s">
        <v>75</v>
      </c>
      <c r="E54" s="27">
        <v>223.06481784864093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12"/>
    </row>
    <row r="55" spans="1:13" x14ac:dyDescent="0.2">
      <c r="A55" s="42"/>
      <c r="B55" s="6" t="s">
        <v>69</v>
      </c>
      <c r="C55" s="33" t="s">
        <v>76</v>
      </c>
      <c r="D55" s="26" t="s">
        <v>77</v>
      </c>
      <c r="E55" s="27">
        <v>127.73587161043041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12"/>
    </row>
    <row r="56" spans="1:13" x14ac:dyDescent="0.2">
      <c r="A56" s="42"/>
      <c r="B56" s="6" t="s">
        <v>83</v>
      </c>
      <c r="C56" s="33" t="s">
        <v>81</v>
      </c>
      <c r="D56" s="26" t="s">
        <v>82</v>
      </c>
      <c r="E56" s="27">
        <v>515.90832471866463</v>
      </c>
      <c r="F56" s="9"/>
      <c r="G56" s="9"/>
      <c r="H56" s="9"/>
      <c r="I56" s="9">
        <v>1</v>
      </c>
      <c r="J56" s="9">
        <v>1</v>
      </c>
      <c r="K56" s="9">
        <v>1</v>
      </c>
      <c r="L56" s="9">
        <v>1</v>
      </c>
      <c r="M56" s="12"/>
    </row>
    <row r="57" spans="1:13" x14ac:dyDescent="0.2">
      <c r="A57" s="42"/>
      <c r="B57" s="44" t="s">
        <v>88</v>
      </c>
      <c r="C57" s="33" t="s">
        <v>84</v>
      </c>
      <c r="D57" s="26" t="s">
        <v>85</v>
      </c>
      <c r="E57" s="27">
        <v>899.54752283990206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12"/>
    </row>
    <row r="58" spans="1:13" x14ac:dyDescent="0.2">
      <c r="A58" s="42"/>
      <c r="B58" s="45"/>
      <c r="C58" s="33" t="s">
        <v>86</v>
      </c>
      <c r="D58" s="26" t="s">
        <v>87</v>
      </c>
      <c r="E58" s="27">
        <v>259.03864280655228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12"/>
    </row>
    <row r="59" spans="1:13" x14ac:dyDescent="0.2">
      <c r="A59" s="42"/>
      <c r="B59" s="6" t="s">
        <v>89</v>
      </c>
      <c r="C59" s="33" t="s">
        <v>10</v>
      </c>
      <c r="D59" s="26" t="s">
        <v>11</v>
      </c>
      <c r="E59" s="27">
        <v>191.65703750082241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12"/>
    </row>
    <row r="60" spans="1:13" ht="25.5" x14ac:dyDescent="0.2">
      <c r="A60" s="42"/>
      <c r="B60" s="6" t="s">
        <v>14</v>
      </c>
      <c r="C60" s="33" t="s">
        <v>15</v>
      </c>
      <c r="D60" s="29" t="s">
        <v>14</v>
      </c>
      <c r="E60" s="27">
        <v>267.09819385891046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12"/>
    </row>
    <row r="61" spans="1:13" x14ac:dyDescent="0.2">
      <c r="A61" s="42"/>
      <c r="B61" s="10" t="s">
        <v>2</v>
      </c>
      <c r="C61" s="8" t="s">
        <v>9</v>
      </c>
      <c r="D61" s="10" t="s">
        <v>2</v>
      </c>
      <c r="E61" s="27">
        <v>785.44189926799686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12"/>
    </row>
    <row r="62" spans="1:13" x14ac:dyDescent="0.2">
      <c r="A62" s="43"/>
      <c r="B62" s="6" t="s">
        <v>91</v>
      </c>
      <c r="C62" s="33" t="s">
        <v>90</v>
      </c>
      <c r="D62" s="26" t="s">
        <v>91</v>
      </c>
      <c r="E62" s="27">
        <v>734.23853169148879</v>
      </c>
      <c r="F62" s="9">
        <v>0.5</v>
      </c>
      <c r="G62" s="9">
        <v>0.5</v>
      </c>
      <c r="H62" s="9">
        <v>0.5</v>
      </c>
      <c r="I62" s="9">
        <v>0.5</v>
      </c>
      <c r="J62" s="9">
        <v>0.5</v>
      </c>
      <c r="K62" s="9">
        <v>0.5</v>
      </c>
      <c r="L62" s="9">
        <v>0.5</v>
      </c>
      <c r="M62" s="12"/>
    </row>
    <row r="63" spans="1:13" x14ac:dyDescent="0.2">
      <c r="F63" s="23">
        <f>SUMPRODUCT(F36:F62,$E$36:$E$62)</f>
        <v>10167.038154767106</v>
      </c>
      <c r="G63" s="23">
        <f t="shared" ref="G63:L63" si="3">SUMPRODUCT(G36:G62,$E$36:$E$62)</f>
        <v>10167.038154767106</v>
      </c>
      <c r="H63" s="23">
        <f t="shared" si="3"/>
        <v>10167.038154767106</v>
      </c>
      <c r="I63" s="23">
        <f t="shared" si="3"/>
        <v>10682.94647948577</v>
      </c>
      <c r="J63" s="23">
        <f t="shared" si="3"/>
        <v>10682.94647948577</v>
      </c>
      <c r="K63" s="23">
        <f t="shared" si="3"/>
        <v>10682.94647948577</v>
      </c>
      <c r="L63" s="23">
        <f t="shared" si="3"/>
        <v>10682.94647948577</v>
      </c>
      <c r="M63" s="12">
        <f>SUMPRODUCT(F63:L63,F31:L31)</f>
        <v>10442.85364434164</v>
      </c>
    </row>
  </sheetData>
  <mergeCells count="17">
    <mergeCell ref="A36:A62"/>
    <mergeCell ref="A6:A29"/>
    <mergeCell ref="A33:L33"/>
    <mergeCell ref="A34:A35"/>
    <mergeCell ref="B34:B35"/>
    <mergeCell ref="C34:C35"/>
    <mergeCell ref="D34:D35"/>
    <mergeCell ref="E34:E35"/>
    <mergeCell ref="F34:L34"/>
    <mergeCell ref="B57:B58"/>
    <mergeCell ref="A3:L3"/>
    <mergeCell ref="A4:A5"/>
    <mergeCell ref="B4:B5"/>
    <mergeCell ref="C4:C5"/>
    <mergeCell ref="D4:D5"/>
    <mergeCell ref="E4:E5"/>
    <mergeCell ref="F4:L4"/>
  </mergeCells>
  <pageMargins left="0.70866141732283472" right="0.70866141732283472" top="0.74803149606299213" bottom="0.74803149606299213" header="0.31496062992125984" footer="0.31496062992125984"/>
  <pageSetup paperSize="256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проект</vt:lpstr>
      <vt:lpstr>Лист1</vt:lpstr>
      <vt:lpstr>действующий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N. Pustovalov</dc:creator>
  <cp:lastModifiedBy>Пшеничников Николай Викторович</cp:lastModifiedBy>
  <cp:lastPrinted>2025-02-27T11:20:43Z</cp:lastPrinted>
  <dcterms:created xsi:type="dcterms:W3CDTF">2022-07-27T12:57:04Z</dcterms:created>
  <dcterms:modified xsi:type="dcterms:W3CDTF">2025-02-28T10:46:38Z</dcterms:modified>
</cp:coreProperties>
</file>